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Year-by-Year Tax Analysis" sheetId="1" r:id="rId4"/>
    <sheet state="visible" name="Executive Summary" sheetId="2" r:id="rId5"/>
    <sheet state="visible" name="Where The Money Went" sheetId="3" r:id="rId6"/>
    <sheet state="visible" name="Property Tax Deep Dive" sheetId="4" r:id="rId7"/>
    <sheet state="visible" name="Reserves Deep Dive" sheetId="5" r:id="rId8"/>
    <sheet state="visible" name="Five-Year Projections" sheetId="6" r:id="rId9"/>
    <sheet state="visible" name="Beach Mgmt &amp; Funding" sheetId="7" r:id="rId10"/>
    <sheet state="visible" name="Methodology &amp; Sources" sheetId="8" r:id="rId11"/>
    <sheet state="visible" name="Plain English Summary" sheetId="9" r:id="rId12"/>
  </sheets>
  <definedNames/>
  <calcPr/>
  <extLst>
    <ext uri="GoogleSheetsCustomDataVersion2">
      <go:sheetsCustomData xmlns:go="http://customooxmlschemas.google.com/" r:id="rId13" roundtripDataChecksum="RSaDe5+0KK0oafHzfd9Of4TNUJb2b3mQpSICM4PRSic="/>
    </ext>
  </extLst>
</workbook>
</file>

<file path=xl/sharedStrings.xml><?xml version="1.0" encoding="utf-8"?>
<sst xmlns="http://schemas.openxmlformats.org/spreadsheetml/2006/main" count="296" uniqueCount="252">
  <si>
    <t>YEAR-BY-YEAR PROPERTY TAX ANALYSIS: Actual vs. Expected (Pop + CPI South Adjusted)</t>
  </si>
  <si>
    <t>All data sourced from Flagler County Adopted Budgets. Population from BEBR/Census (Budget Page 80). CPI-U South from BLS (Budget Page 95). Property tax = all-funds ad valorem.</t>
  </si>
  <si>
    <t>CPI baseline uses prior calendar year (e.g., FY 2015-16 uses 2014 CPI of 230.6). This matches data available at time of budget adoption.</t>
  </si>
  <si>
    <t>Fiscal Year</t>
  </si>
  <si>
    <t>Population
(BEBR/Census)</t>
  </si>
  <si>
    <t>CPI-U South
(Prior Cal Yr)</t>
  </si>
  <si>
    <t>Cumul. Pop
Growth %</t>
  </si>
  <si>
    <t>Cumul. CPI
Growth %</t>
  </si>
  <si>
    <t>Combined
Growth Factor</t>
  </si>
  <si>
    <t>Expected
Prop Tax Rev</t>
  </si>
  <si>
    <t>Actual County
Prop Tax Rev
(All Funds)</t>
  </si>
  <si>
    <t>Annual
Excess</t>
  </si>
  <si>
    <t>Cumulative
Excess</t>
  </si>
  <si>
    <t>FY 2015-16 (Baseline)</t>
  </si>
  <si>
    <t>FY 2016-17</t>
  </si>
  <si>
    <t>FY 2017-18</t>
  </si>
  <si>
    <t>FY 2018-19</t>
  </si>
  <si>
    <t>FY 2019-20</t>
  </si>
  <si>
    <t>FY 2020-21</t>
  </si>
  <si>
    <t>FY 2021-22</t>
  </si>
  <si>
    <t>FY 2022-23</t>
  </si>
  <si>
    <t>FY 2023-24</t>
  </si>
  <si>
    <t>FY 2024-25</t>
  </si>
  <si>
    <t>FY 2025-26</t>
  </si>
  <si>
    <t>10-YEAR CUMULATIVE EXCESS</t>
  </si>
  <si>
    <t>Sum of Annual Excess →</t>
  </si>
  <si>
    <t>KEY METRICS</t>
  </si>
  <si>
    <t>Actual property tax growth:</t>
  </si>
  <si>
    <t>Population growth:</t>
  </si>
  <si>
    <t>CPI-U South growth:</t>
  </si>
  <si>
    <t>Combined justified growth:</t>
  </si>
  <si>
    <t>Growth multiple (actual/justified):</t>
  </si>
  <si>
    <t>x justified rate</t>
  </si>
  <si>
    <t>Current year over-collection:</t>
  </si>
  <si>
    <t>DATA SOURCES</t>
  </si>
  <si>
    <t>Population: Flagler County Adopted Budget FY 2025-26, Page 80 (BEBR/US Census Bureau)</t>
  </si>
  <si>
    <t>CPI-U South: Flagler County Adopted Budget FY 2025-26, Page 95 (BLS CPI-U South Region Annual Average)</t>
  </si>
  <si>
    <t>Property Tax Revenue: Each fiscal year's Adopted Budget, "Sources of All Funds" summary page</t>
  </si>
  <si>
    <t>Methodology: FAFO (Florida Accountability and Fiscal Oversight) - same methodology used by FL State CFO</t>
  </si>
  <si>
    <t>METHODOLOGY NOTES</t>
  </si>
  <si>
    <t>1. Property tax figures are ALL FUNDS (not just General Fund). This captures total ad valorem collected from residents.</t>
  </si>
  <si>
    <t>2. CPI mapping: Each fiscal year uses prior calendar year CPI (the most recent available when budget was adopted).</t>
  </si>
  <si>
    <t>3. Population source: County's own BEBR/Census figures from adopted budget Page 80.</t>
  </si>
  <si>
    <t>4. The FY 2025-26 budget notes "Property Taxes budgeted at 95%" — actual collections likely HIGHER than budgeted.</t>
  </si>
  <si>
    <t>5. All inputs come from county's own published budget documents. No external estimates or assumptions.</t>
  </si>
  <si>
    <t>FLAGLER COUNTY BUDGET ANALYSIS: FY 2015-16 vs FY 2025-26</t>
  </si>
  <si>
    <t>Is the County Collecting &amp; Spending Beyond What Population Growth + Inflation Would Predict?</t>
  </si>
  <si>
    <t>KEY INPUTS &amp; ASSUMPTIONS</t>
  </si>
  <si>
    <t>Metric</t>
  </si>
  <si>
    <t>FY 2015-16</t>
  </si>
  <si>
    <t>Change ($)</t>
  </si>
  <si>
    <t>Change (%)</t>
  </si>
  <si>
    <t>Source</t>
  </si>
  <si>
    <t>Flagler County Population</t>
  </si>
  <si>
    <t>BEBR/Census (Budget Page 80)</t>
  </si>
  <si>
    <t>CPI-U South Region (Prior Cal Yr)</t>
  </si>
  <si>
    <t>BLS via Budget Page 95</t>
  </si>
  <si>
    <t>Property Tax Revenue - All Funds</t>
  </si>
  <si>
    <t>Flagler County Adopted Budgets</t>
  </si>
  <si>
    <t>Property Tax Revenue - General Fund</t>
  </si>
  <si>
    <t>Total County Budget</t>
  </si>
  <si>
    <t>General Fund Budget</t>
  </si>
  <si>
    <t>FY 2025-26 Adopted Budget Page 28</t>
  </si>
  <si>
    <t>Total Reserves (All Funds)</t>
  </si>
  <si>
    <t>Adopted Budgets</t>
  </si>
  <si>
    <t>General Fund Reserves</t>
  </si>
  <si>
    <t>Countywide Taxable Value</t>
  </si>
  <si>
    <t>Budget Page 94</t>
  </si>
  <si>
    <t>Combined Millage Rate</t>
  </si>
  <si>
    <t>KEY FINDINGS</t>
  </si>
  <si>
    <t>Combined justified growth (pop + inflation):</t>
  </si>
  <si>
    <t>10-Year Cumulative Excess:</t>
  </si>
  <si>
    <t>Current Year Over-Collection:</t>
  </si>
  <si>
    <t>Growth Multiple:</t>
  </si>
  <si>
    <t>x the justified rate</t>
  </si>
  <si>
    <t>WHERE DID THE EXCESS DOLLARS GO?</t>
  </si>
  <si>
    <t>General Fund Expenditure Comparison: FY 2015-16 vs FY 2025-26 (from Use of Funds summaries)</t>
  </si>
  <si>
    <t>Budget Category</t>
  </si>
  <si>
    <t>Dollar Change</t>
  </si>
  <si>
    <t>% Change</t>
  </si>
  <si>
    <t>Public Safety</t>
  </si>
  <si>
    <t>Pages 112 &amp; 29</t>
  </si>
  <si>
    <t>General Government</t>
  </si>
  <si>
    <t>Transportation</t>
  </si>
  <si>
    <t>Physical Environment</t>
  </si>
  <si>
    <t>Human Services</t>
  </si>
  <si>
    <t>Culture/Recreation</t>
  </si>
  <si>
    <t>Debt Service</t>
  </si>
  <si>
    <t>Interfund Transfers</t>
  </si>
  <si>
    <t>Reserves</t>
  </si>
  <si>
    <t>Other (Court, Economic Env, etc.)</t>
  </si>
  <si>
    <t>NOTE: FY 2015-16 expenditure categories from Page 112 (Use of All Funds). FY 2025-26 from Page 29.</t>
  </si>
  <si>
    <t>Categories may not be perfectly comparable due to reclassification between years.</t>
  </si>
  <si>
    <t>PROPERTY TAX DEEP DIVE: WHY ARE TAXES GROWING SO FAST?</t>
  </si>
  <si>
    <t>Property Tax = Taxable Value × Millage Rate. Data from Budget Page 94.</t>
  </si>
  <si>
    <t>Taxable Value</t>
  </si>
  <si>
    <t>Combined
Millage Rate</t>
  </si>
  <si>
    <t>Millage Rate
Difference</t>
  </si>
  <si>
    <t>Tax Bill on
$300K Home</t>
  </si>
  <si>
    <t>NA</t>
  </si>
  <si>
    <t>THE KEY INSIGHT</t>
  </si>
  <si>
    <t>Taxable value grew from $7.4B to $18.1B (144% increase) while millage dropped only 5%.</t>
  </si>
  <si>
    <t>A 5% rate cut on a 144% larger base = dramatically more revenue collected.</t>
  </si>
  <si>
    <t>The county claims "we lowered your tax rate" while collecting $85M+ more per year.</t>
  </si>
  <si>
    <t>Source: Flagler County Adopted Budget FY 2025-26, Pages 93-94</t>
  </si>
  <si>
    <t>RESERVES ANALYSIS: $40.4M → $97.9M</t>
  </si>
  <si>
    <t>General Fund Reserve Detail from Budget Page 248; Total reserves from Page 29</t>
  </si>
  <si>
    <t>TOTAL RESERVES BY FUND (FY 2025-26)</t>
  </si>
  <si>
    <t>Fund</t>
  </si>
  <si>
    <t>Change</t>
  </si>
  <si>
    <t>General Fund</t>
  </si>
  <si>
    <t>Special Revenue Funds</t>
  </si>
  <si>
    <t>Debt Service Funds</t>
  </si>
  <si>
    <t>Capital Project Funds</t>
  </si>
  <si>
    <t>Enterprise Funds</t>
  </si>
  <si>
    <t>Internal Service Funds</t>
  </si>
  <si>
    <t>TOTAL</t>
  </si>
  <si>
    <t>GENERAL FUND RESERVE DETAIL (FY 2025-26)</t>
  </si>
  <si>
    <t>Source: Budget Page 248, Fund 1001 Div. 5000</t>
  </si>
  <si>
    <t>Line Item</t>
  </si>
  <si>
    <t>FY 24-25 Adopted</t>
  </si>
  <si>
    <t>FY 25-26 Adopted</t>
  </si>
  <si>
    <t>Notes</t>
  </si>
  <si>
    <t>598010 Reserve for Contingency</t>
  </si>
  <si>
    <t>5% of Operating Revenues</t>
  </si>
  <si>
    <t>598020 Reserve for Designated Future Use</t>
  </si>
  <si>
    <t>2/12ths &amp; 63.93% of 3/12ths</t>
  </si>
  <si>
    <t>598030 Reserve for Personnel Services</t>
  </si>
  <si>
    <t>Annual Leave Redemption &amp; Merit Pay</t>
  </si>
  <si>
    <t>598040 Land Management Reserves</t>
  </si>
  <si>
    <t>598040 Vessel Registration</t>
  </si>
  <si>
    <t>598040 Library Passport Reserve</t>
  </si>
  <si>
    <t>Passport Fees</t>
  </si>
  <si>
    <t>598040 Fire EMS Facility PC Plant</t>
  </si>
  <si>
    <t>598040 Reserve for Future Capital O/L - HC</t>
  </si>
  <si>
    <t>598051 Reserve for Future Capital O/L - Roads</t>
  </si>
  <si>
    <t>598060 Fire Equipment Reserve</t>
  </si>
  <si>
    <t>598066 Library Palm Coast Branch</t>
  </si>
  <si>
    <t>Other 598040 items (DRI, Harbor View, etc.)</t>
  </si>
  <si>
    <t>Various small reserves</t>
  </si>
  <si>
    <t>TOTAL GF RESERVES</t>
  </si>
  <si>
    <t>THE $34.5M CLASSIFICATION QUESTION</t>
  </si>
  <si>
    <t>F.S. 129.01 establishes two reserve categories with separate caps:</t>
  </si>
  <si>
    <t xml:space="preserve">  Contingency Reserve: 10% cap = $33.6M (10% of $335.8M budget)</t>
  </si>
  <si>
    <t xml:space="preserve">  Cash Carry-Forward: 20% cap = $67.2M</t>
  </si>
  <si>
    <t xml:space="preserve">  Combined maximum: 30% = $100.7M</t>
  </si>
  <si>
    <t>The $34.5M "Designated for Future Use" is classified as NEITHER contingency NOR carry-forward.</t>
  </si>
  <si>
    <t>IF it is a contingency reserve: $34.5M + $7.3M = $41.8M &gt; $33.6M cap = OVER STATUTORY LIMIT</t>
  </si>
  <si>
    <t>IF it is NOT a reserve: General Fund has only $11.4M in categorized reserves = BELOW GFOA MINIMUM</t>
  </si>
  <si>
    <t>INVESTMENT INCOME (General Fund)</t>
  </si>
  <si>
    <t>Line 361100 Misc-Interest:</t>
  </si>
  <si>
    <t>Budgeted FY 25-26:</t>
  </si>
  <si>
    <t>Actual FY 22-23:</t>
  </si>
  <si>
    <t>Actual FY 23-24:</t>
  </si>
  <si>
    <t>County budgets $1M but earns $2.7M. The $1.7M unbudgeted surplus flows to fund balance, growing reserves.</t>
  </si>
  <si>
    <t>COUNTY'S OWN FIVE-YEAR PROJECTIONS SHOW CONTINUED EXCESS</t>
  </si>
  <si>
    <t>Source: Flagler County Adopted Budget FY 2025-26, Page 97</t>
  </si>
  <si>
    <t>GF Ad Valorem
(Projected)</t>
  </si>
  <si>
    <t>Change from
Prior Year</t>
  </si>
  <si>
    <t>FY 2025-26 (Adopted)</t>
  </si>
  <si>
    <t>FY 2026-27 (Projected)</t>
  </si>
  <si>
    <t>FY 2027-28</t>
  </si>
  <si>
    <t>FY 2028-29</t>
  </si>
  <si>
    <t>FY 2029-30</t>
  </si>
  <si>
    <t>FY 2030-31</t>
  </si>
  <si>
    <t>5-year projected GF ad valorem growth:</t>
  </si>
  <si>
    <t>The county PROJECTS continued growth well above population + inflation.</t>
  </si>
  <si>
    <t>This is not accidental over-collection — it is PLANNED into the forward budget.</t>
  </si>
  <si>
    <t>BEACH MANAGEMENT: "NO MONEY" CLAIM vs. $200M IN EXCESS COLLECTIONS</t>
  </si>
  <si>
    <t>THE SITUATION</t>
  </si>
  <si>
    <t>Flagler County is the ONLY coastal county in Florida without an approved and funded beach management plan.</t>
  </si>
  <si>
    <t>The county's 18-mile shoreline requires ~$12M/year for nourishment, dune restoration, and maintenance.</t>
  </si>
  <si>
    <t>The county has proposed NEW TAXES (half-cent sales tax, MSBU special assessment) to fund this.</t>
  </si>
  <si>
    <t>Meanwhile, the county has collected $200M+ in excess property taxes over 10 years.</t>
  </si>
  <si>
    <t>BEACH-RELATED SPENDING FY 2025-26 (from All Funds Expenditure Summary)</t>
  </si>
  <si>
    <t>Description</t>
  </si>
  <si>
    <t>Tourist Development Beach Restoration</t>
  </si>
  <si>
    <t>Beach Front Parks</t>
  </si>
  <si>
    <t>CPF-Beach Renourishment</t>
  </si>
  <si>
    <t>Dune Restoration ST RD A1A</t>
  </si>
  <si>
    <t>TOTAL BEACH SPENDING</t>
  </si>
  <si>
    <t>Annual beach funding need: ~$12,000,000</t>
  </si>
  <si>
    <t>Current beach spending: ~$6.8 million (57% of need)</t>
  </si>
  <si>
    <t>Annual property tax over-collection: ~$44.6 million</t>
  </si>
  <si>
    <t>Beach funding gap could be closed with &lt;15% of annual excess collections.</t>
  </si>
  <si>
    <t>DATA SOURCES &amp; METHODOLOGY</t>
  </si>
  <si>
    <t>Data Point</t>
  </si>
  <si>
    <t>Specific Reference</t>
  </si>
  <si>
    <t>FY 2015-16 Budget</t>
  </si>
  <si>
    <t>Flagler County OMB</t>
  </si>
  <si>
    <t>Approved Budget FY 2015-16 (PDF)</t>
  </si>
  <si>
    <t>From county website budget archive</t>
  </si>
  <si>
    <t>FY 2016-17 Budget</t>
  </si>
  <si>
    <t>Approved Budget FY 2016-17, Page 146</t>
  </si>
  <si>
    <t>Revenue/Expenditure Summary showing FY 15-16 actuals</t>
  </si>
  <si>
    <t>FY 2025-26 Budget</t>
  </si>
  <si>
    <t>Adopted Budget FY 2025-26 (PDF)</t>
  </si>
  <si>
    <t>Primary source for current year data</t>
  </si>
  <si>
    <t>Population Estimates</t>
  </si>
  <si>
    <t>BEBR / US Census Bureau</t>
  </si>
  <si>
    <t>Budget Page 80 - Population &amp; Position Counts</t>
  </si>
  <si>
    <t>County's own population figures</t>
  </si>
  <si>
    <t>CPI-U South Region</t>
  </si>
  <si>
    <t>Bureau of Labor Statistics</t>
  </si>
  <si>
    <t>Budget Page 95 - Consumer Price Index</t>
  </si>
  <si>
    <t>Annual averages, South Region, 1982-84=100</t>
  </si>
  <si>
    <t>Taxable Values &amp; Millage</t>
  </si>
  <si>
    <t>Flagler County</t>
  </si>
  <si>
    <t>Budget Pages 93-94</t>
  </si>
  <si>
    <t>History of Taxable Value and Millage Rates</t>
  </si>
  <si>
    <t>Reserve Detail</t>
  </si>
  <si>
    <t>Budget Page 248 - Fund 1001 Div 5000</t>
  </si>
  <si>
    <t>General Fund reserve line items</t>
  </si>
  <si>
    <t>Five-Year Projections</t>
  </si>
  <si>
    <t>Budget Page 97</t>
  </si>
  <si>
    <t>General Fund Five-Year Projections</t>
  </si>
  <si>
    <t>All-Funds Property Tax</t>
  </si>
  <si>
    <t>Each year's "Sources of All Funds" summary</t>
  </si>
  <si>
    <t>Verified from each fiscal year adopted budget</t>
  </si>
  <si>
    <t>FAFO Methodology</t>
  </si>
  <si>
    <t>FL State CFO</t>
  </si>
  <si>
    <t>FAFO audit reports (Manatee, etc.)</t>
  </si>
  <si>
    <t>Pop + CPI baseline methodology</t>
  </si>
  <si>
    <t>GFOA Reserve Standards</t>
  </si>
  <si>
    <t>GFOA</t>
  </si>
  <si>
    <t>Fund Balance Guidelines (Sept 2015, updated 2023)</t>
  </si>
  <si>
    <t>Minimum 2 months operating expenditures</t>
  </si>
  <si>
    <t>F.S. 129.01</t>
  </si>
  <si>
    <t>Florida Legislature</t>
  </si>
  <si>
    <t>Florida Statutes Chapter 129</t>
  </si>
  <si>
    <t>Reserve cap: 10% contingency, 20% carry-forward</t>
  </si>
  <si>
    <t>FLAGLER COUNTY BUDGET: WHAT EVERY TAXPAYER SHOULD KNOW</t>
  </si>
  <si>
    <t>THE QUESTION</t>
  </si>
  <si>
    <t>If Flagler County's budget had only grown to keep pace with population growth and inflation, how much should they be collecting today?</t>
  </si>
  <si>
    <t>THE ANSWER</t>
  </si>
  <si>
    <t>Property tax collections grew 153% — more than DOUBLE the 73% justified by population growth (31%) and inflation (32%) combined.</t>
  </si>
  <si>
    <t>Over 10 years, the county collected approximately $200 MILLION more than population and inflation justify.</t>
  </si>
  <si>
    <t>This year alone, the county is collecting roughly $44.6 million more than justified.</t>
  </si>
  <si>
    <t>BY THE NUMBERS</t>
  </si>
  <si>
    <t>• Population grew about 31% (from ~104,000 to ~137,000)</t>
  </si>
  <si>
    <t>• Inflation (CPI-U South) grew about 32%</t>
  </si>
  <si>
    <t>• Combined "fair" growth: about 73%</t>
  </si>
  <si>
    <t>• Actual property tax growth: 153% — 2.1x the justified rate</t>
  </si>
  <si>
    <t>• 10-year cumulative excess: approximately $200 million</t>
  </si>
  <si>
    <t>• County reserves: $97.9 million (up from $40.4 million in FY 2015-16)</t>
  </si>
  <si>
    <t>• The county is the ONLY coastal county in Florida without a funded beach management plan</t>
  </si>
  <si>
    <t>• The county proposed NEW TAXES to fund beaches while sitting on $200M in excess collections</t>
  </si>
  <si>
    <t>WHY THIS HAPPENED</t>
  </si>
  <si>
    <t>Property values more than doubled ($7.4B to $18.1B). The county lowered the millage rate by about 5%.</t>
  </si>
  <si>
    <t>But a 5% rate cut on a 144% larger tax base still means dramatically more revenue.</t>
  </si>
  <si>
    <t>The county chose not to lower rates proportionally to keep revenue growth in line with actual cost drivers.</t>
  </si>
  <si>
    <t>ALL DATA FROM THE COUNTY'S OWN PUBLISHED BUDGET DOCUMENTS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</si>
</sst>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0.0"/>
    <numFmt numFmtId="165" formatCode="0.0000"/>
    <numFmt numFmtId="166" formatCode="\$#,##0"/>
    <numFmt numFmtId="167" formatCode="0.0%"/>
  </numFmts>
  <fonts count="11">
    <font>
      <sz val="11.0"/>
      <color theme="1"/>
      <name val="Calibri"/>
      <scheme val="minor"/>
    </font>
    <font>
      <b/>
      <sz val="14.0"/>
      <color rgb="FF1F4E79"/>
      <name val="Arial"/>
    </font>
    <font>
      <i/>
      <sz val="10.0"/>
      <color rgb="FF666666"/>
      <name val="Arial"/>
    </font>
    <font>
      <b/>
      <sz val="11.0"/>
      <color rgb="FFFFFFFF"/>
      <name val="Arial"/>
    </font>
    <font>
      <sz val="10.0"/>
      <color rgb="FF0000FF"/>
      <name val="Arial"/>
    </font>
    <font>
      <sz val="11.0"/>
      <color theme="1"/>
      <name val="Calibri"/>
    </font>
    <font>
      <sz val="10.0"/>
      <color theme="1"/>
      <name val="Arial"/>
    </font>
    <font>
      <b/>
      <sz val="11.0"/>
      <color rgb="FFCC0000"/>
      <name val="Arial"/>
    </font>
    <font>
      <b/>
      <sz val="10.0"/>
      <color theme="1"/>
      <name val="Arial"/>
    </font>
    <font>
      <color theme="1"/>
      <name val="Calibri"/>
      <scheme val="minor"/>
    </font>
    <font>
      <b/>
      <i/>
      <sz val="10.0"/>
      <color rgb="FF666666"/>
      <name val="Arial"/>
    </font>
  </fonts>
  <fills count="3">
    <fill>
      <patternFill patternType="none"/>
    </fill>
    <fill>
      <patternFill patternType="lightGray"/>
    </fill>
    <fill>
      <patternFill patternType="solid">
        <fgColor rgb="FF1F4E79"/>
        <bgColor rgb="FF1F4E7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shrinkToFit="0" vertical="bottom" wrapText="0"/>
    </xf>
    <xf borderId="1" fillId="2" fontId="3" numFmtId="0" xfId="0" applyAlignment="1" applyBorder="1" applyFill="1" applyFont="1">
      <alignment horizontal="center" shrinkToFit="0" vertical="bottom" wrapText="1"/>
    </xf>
    <xf borderId="1" fillId="0" fontId="4" numFmtId="0" xfId="0" applyAlignment="1" applyBorder="1" applyFont="1">
      <alignment shrinkToFit="0" vertical="bottom" wrapText="0"/>
    </xf>
    <xf borderId="1" fillId="0" fontId="4" numFmtId="3" xfId="0" applyAlignment="1" applyBorder="1" applyFont="1" applyNumberFormat="1">
      <alignment shrinkToFit="0" vertical="bottom" wrapText="0"/>
    </xf>
    <xf borderId="1" fillId="0" fontId="4" numFmtId="164" xfId="0" applyAlignment="1" applyBorder="1" applyFont="1" applyNumberFormat="1">
      <alignment shrinkToFit="0" vertical="bottom" wrapText="0"/>
    </xf>
    <xf borderId="1" fillId="0" fontId="5" numFmtId="10" xfId="0" applyAlignment="1" applyBorder="1" applyFont="1" applyNumberFormat="1">
      <alignment shrinkToFit="0" vertical="bottom" wrapText="0"/>
    </xf>
    <xf borderId="1" fillId="0" fontId="5" numFmtId="165" xfId="0" applyAlignment="1" applyBorder="1" applyFont="1" applyNumberFormat="1">
      <alignment shrinkToFit="0" vertical="bottom" wrapText="0"/>
    </xf>
    <xf borderId="1" fillId="0" fontId="5" numFmtId="166" xfId="0" applyAlignment="1" applyBorder="1" applyFont="1" applyNumberFormat="1">
      <alignment shrinkToFit="0" vertical="bottom" wrapText="0"/>
    </xf>
    <xf borderId="1" fillId="0" fontId="4" numFmtId="166" xfId="0" applyAlignment="1" applyBorder="1" applyFont="1" applyNumberFormat="1">
      <alignment shrinkToFit="0" vertical="bottom" wrapText="0"/>
    </xf>
    <xf borderId="1" fillId="0" fontId="6" numFmtId="0" xfId="0" applyAlignment="1" applyBorder="1" applyFont="1">
      <alignment shrinkToFit="0" vertical="bottom" wrapText="0"/>
    </xf>
    <xf borderId="0" fillId="0" fontId="7" numFmtId="0" xfId="0" applyAlignment="1" applyFont="1">
      <alignment shrinkToFit="0" vertical="bottom" wrapText="0"/>
    </xf>
    <xf borderId="0" fillId="0" fontId="8" numFmtId="0" xfId="0" applyAlignment="1" applyFont="1">
      <alignment shrinkToFit="0" vertical="bottom" wrapText="0"/>
    </xf>
    <xf borderId="0" fillId="0" fontId="7" numFmtId="166" xfId="0" applyAlignment="1" applyFont="1" applyNumberFormat="1">
      <alignment shrinkToFit="0" vertical="bottom" wrapText="0"/>
    </xf>
    <xf borderId="0" fillId="0" fontId="9" numFmtId="0" xfId="0" applyFont="1"/>
    <xf borderId="0" fillId="0" fontId="5" numFmtId="167" xfId="0" applyAlignment="1" applyFont="1" applyNumberFormat="1">
      <alignment shrinkToFit="0" vertical="bottom" wrapText="0"/>
    </xf>
    <xf borderId="0" fillId="0" fontId="5" numFmtId="2" xfId="0" applyAlignment="1" applyFont="1" applyNumberFormat="1">
      <alignment shrinkToFit="0" vertical="bottom" wrapText="0"/>
    </xf>
    <xf borderId="1" fillId="0" fontId="6" numFmtId="3" xfId="0" applyAlignment="1" applyBorder="1" applyFont="1" applyNumberFormat="1">
      <alignment shrinkToFit="0" vertical="bottom" wrapText="0"/>
    </xf>
    <xf borderId="1" fillId="0" fontId="6" numFmtId="167" xfId="0" applyAlignment="1" applyBorder="1" applyFont="1" applyNumberFormat="1">
      <alignment shrinkToFit="0" vertical="bottom" wrapText="0"/>
    </xf>
    <xf borderId="1" fillId="0" fontId="6" numFmtId="166" xfId="0" applyAlignment="1" applyBorder="1" applyFont="1" applyNumberFormat="1">
      <alignment shrinkToFit="0" vertical="bottom" wrapText="0"/>
    </xf>
    <xf borderId="0" fillId="0" fontId="5" numFmtId="166" xfId="0" applyAlignment="1" applyFont="1" applyNumberFormat="1">
      <alignment shrinkToFit="0" vertical="bottom" wrapText="0"/>
    </xf>
    <xf borderId="0" fillId="0" fontId="5" numFmtId="0" xfId="0" applyAlignment="1" applyFont="1">
      <alignment shrinkToFit="0" vertical="bottom" wrapText="0"/>
    </xf>
    <xf borderId="1" fillId="2" fontId="3" numFmtId="0" xfId="0" applyAlignment="1" applyBorder="1" applyFont="1">
      <alignment horizontal="center" readingOrder="0" shrinkToFit="0" vertical="bottom" wrapText="1"/>
    </xf>
    <xf borderId="1" fillId="0" fontId="5" numFmtId="167" xfId="0" applyAlignment="1" applyBorder="1" applyFont="1" applyNumberFormat="1">
      <alignment shrinkToFit="0" vertical="bottom" wrapText="0"/>
    </xf>
    <xf borderId="1" fillId="0" fontId="2" numFmtId="0" xfId="0" applyAlignment="1" applyBorder="1" applyFont="1">
      <alignment shrinkToFit="0" vertical="bottom" wrapText="0"/>
    </xf>
    <xf borderId="0" fillId="0" fontId="10" numFmtId="0" xfId="0" applyAlignment="1" applyFont="1">
      <alignment shrinkToFit="0" vertical="bottom" wrapText="0"/>
    </xf>
    <xf borderId="1" fillId="0" fontId="4" numFmtId="165" xfId="0" applyAlignment="1" applyBorder="1" applyFont="1" applyNumberFormat="1">
      <alignment shrinkToFit="0" vertical="bottom" wrapText="0"/>
    </xf>
    <xf borderId="1" fillId="0" fontId="4" numFmtId="165" xfId="0" applyAlignment="1" applyBorder="1" applyFont="1" applyNumberFormat="1">
      <alignment readingOrder="0" shrinkToFit="0" vertical="bottom" wrapText="0"/>
    </xf>
    <xf borderId="1" fillId="0" fontId="5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customschemas.google.com/relationships/workbookmetadata" Target="metadata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5.0"/>
    <col customWidth="1" min="2" max="3" width="15.0"/>
    <col customWidth="1" min="4" max="10" width="16.0"/>
    <col customWidth="1" min="11" max="26" width="8.71"/>
  </cols>
  <sheetData>
    <row r="1">
      <c r="A1" s="1" t="s">
        <v>0</v>
      </c>
    </row>
    <row r="2">
      <c r="A2" s="2" t="s">
        <v>1</v>
      </c>
    </row>
    <row r="3">
      <c r="A3" s="2" t="s">
        <v>2</v>
      </c>
    </row>
    <row r="5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</row>
    <row r="6">
      <c r="A6" s="4" t="s">
        <v>13</v>
      </c>
      <c r="B6" s="5">
        <v>104436.0</v>
      </c>
      <c r="C6" s="6">
        <v>230.6</v>
      </c>
      <c r="D6" s="7">
        <v>0.0</v>
      </c>
      <c r="E6" s="7">
        <v>0.0</v>
      </c>
      <c r="F6" s="8">
        <v>1.0</v>
      </c>
      <c r="G6" s="9">
        <v>5.5629433E7</v>
      </c>
      <c r="H6" s="10">
        <v>5.5629433E7</v>
      </c>
      <c r="I6" s="9">
        <v>0.0</v>
      </c>
      <c r="J6" s="9">
        <v>0.0</v>
      </c>
    </row>
    <row r="7">
      <c r="A7" s="11" t="s">
        <v>14</v>
      </c>
      <c r="B7" s="5">
        <v>107406.0</v>
      </c>
      <c r="C7" s="6">
        <v>230.1</v>
      </c>
      <c r="D7" s="7">
        <f t="shared" ref="D7:E7" si="1">(B7-B$6)/B$6</f>
        <v>0.02843846949</v>
      </c>
      <c r="E7" s="7">
        <f t="shared" si="1"/>
        <v>-0.002168256722</v>
      </c>
      <c r="F7" s="8">
        <f t="shared" ref="F7:F16" si="3">(1+D7)*(1+E7)</f>
        <v>1.026208551</v>
      </c>
      <c r="G7" s="9">
        <f t="shared" ref="G7:G16" si="4">H$6*F7</f>
        <v>57087399.82</v>
      </c>
      <c r="H7" s="10">
        <v>6.0128037E7</v>
      </c>
      <c r="I7" s="9">
        <f t="shared" ref="I7:I16" si="5">H7-G7</f>
        <v>3040637.175</v>
      </c>
      <c r="J7" s="9">
        <f>I7</f>
        <v>3040637.175</v>
      </c>
    </row>
    <row r="8">
      <c r="A8" s="11" t="s">
        <v>15</v>
      </c>
      <c r="B8" s="5">
        <v>109999.0</v>
      </c>
      <c r="C8" s="6">
        <v>232.7</v>
      </c>
      <c r="D8" s="7">
        <f t="shared" ref="D8:E8" si="2">(B8-B$6)/B$6</f>
        <v>0.05326707266</v>
      </c>
      <c r="E8" s="7">
        <f t="shared" si="2"/>
        <v>0.009106678231</v>
      </c>
      <c r="F8" s="8">
        <f t="shared" si="3"/>
        <v>1.062858837</v>
      </c>
      <c r="G8" s="9">
        <f t="shared" si="4"/>
        <v>59126234.46</v>
      </c>
      <c r="H8" s="10">
        <v>6.3746531E7</v>
      </c>
      <c r="I8" s="9">
        <f t="shared" si="5"/>
        <v>4620296.54</v>
      </c>
      <c r="J8" s="9">
        <f t="shared" ref="J8:J16" si="7">I8+J7</f>
        <v>7660933.715</v>
      </c>
    </row>
    <row r="9">
      <c r="A9" s="11" t="s">
        <v>16</v>
      </c>
      <c r="B9" s="5">
        <v>112085.0</v>
      </c>
      <c r="C9" s="6">
        <v>237.5</v>
      </c>
      <c r="D9" s="7">
        <f t="shared" ref="D9:E9" si="6">(B9-B$6)/B$6</f>
        <v>0.073241028</v>
      </c>
      <c r="E9" s="7">
        <f t="shared" si="6"/>
        <v>0.02992194276</v>
      </c>
      <c r="F9" s="8">
        <f t="shared" si="3"/>
        <v>1.105354485</v>
      </c>
      <c r="G9" s="9">
        <f t="shared" si="4"/>
        <v>61490243.24</v>
      </c>
      <c r="H9" s="10">
        <v>7.0266414E7</v>
      </c>
      <c r="I9" s="9">
        <f t="shared" si="5"/>
        <v>8776170.758</v>
      </c>
      <c r="J9" s="9">
        <f t="shared" si="7"/>
        <v>16437104.47</v>
      </c>
    </row>
    <row r="10">
      <c r="A10" s="11" t="s">
        <v>17</v>
      </c>
      <c r="B10" s="5">
        <v>115081.0</v>
      </c>
      <c r="C10" s="6">
        <v>242.7</v>
      </c>
      <c r="D10" s="7">
        <f t="shared" ref="D10:E10" si="8">(B10-B$6)/B$6</f>
        <v>0.1019284538</v>
      </c>
      <c r="E10" s="7">
        <f t="shared" si="8"/>
        <v>0.05247181266</v>
      </c>
      <c r="F10" s="8">
        <f t="shared" si="3"/>
        <v>1.159748637</v>
      </c>
      <c r="G10" s="9">
        <f t="shared" si="4"/>
        <v>64516159.11</v>
      </c>
      <c r="H10" s="10">
        <v>7.4858133E7</v>
      </c>
      <c r="I10" s="9">
        <f t="shared" si="5"/>
        <v>10341973.89</v>
      </c>
      <c r="J10" s="9">
        <f t="shared" si="7"/>
        <v>26779078.36</v>
      </c>
    </row>
    <row r="11">
      <c r="A11" s="11" t="s">
        <v>18</v>
      </c>
      <c r="B11" s="5">
        <v>115378.0</v>
      </c>
      <c r="C11" s="6">
        <v>246.3</v>
      </c>
      <c r="D11" s="7">
        <f t="shared" ref="D11:E11" si="9">(B11-B$6)/B$6</f>
        <v>0.1047723007</v>
      </c>
      <c r="E11" s="7">
        <f t="shared" si="9"/>
        <v>0.06808326106</v>
      </c>
      <c r="F11" s="8">
        <f t="shared" si="3"/>
        <v>1.179988802</v>
      </c>
      <c r="G11" s="9">
        <f t="shared" si="4"/>
        <v>65642107.98</v>
      </c>
      <c r="H11" s="10">
        <v>8.0114826E7</v>
      </c>
      <c r="I11" s="9">
        <f t="shared" si="5"/>
        <v>14472718.02</v>
      </c>
      <c r="J11" s="9">
        <f t="shared" si="7"/>
        <v>41251796.38</v>
      </c>
    </row>
    <row r="12">
      <c r="A12" s="11" t="s">
        <v>19</v>
      </c>
      <c r="B12" s="5">
        <v>119662.0</v>
      </c>
      <c r="C12" s="6">
        <v>248.6</v>
      </c>
      <c r="D12" s="7">
        <f t="shared" ref="D12:E12" si="10">(B12-B$6)/B$6</f>
        <v>0.1457926386</v>
      </c>
      <c r="E12" s="7">
        <f t="shared" si="10"/>
        <v>0.07805724198</v>
      </c>
      <c r="F12" s="8">
        <f t="shared" si="3"/>
        <v>1.235230052</v>
      </c>
      <c r="G12" s="9">
        <f t="shared" si="4"/>
        <v>68715147.41</v>
      </c>
      <c r="H12" s="10">
        <v>8.6487255E7</v>
      </c>
      <c r="I12" s="9">
        <f t="shared" si="5"/>
        <v>17772107.59</v>
      </c>
      <c r="J12" s="9">
        <f t="shared" si="7"/>
        <v>59023903.97</v>
      </c>
    </row>
    <row r="13">
      <c r="A13" s="11" t="s">
        <v>20</v>
      </c>
      <c r="B13" s="5">
        <v>124202.0</v>
      </c>
      <c r="C13" s="6">
        <v>261.3</v>
      </c>
      <c r="D13" s="7">
        <f t="shared" ref="D13:E13" si="11">(B13-B$6)/B$6</f>
        <v>0.1892642384</v>
      </c>
      <c r="E13" s="7">
        <f t="shared" si="11"/>
        <v>0.1331309627</v>
      </c>
      <c r="F13" s="8">
        <f t="shared" si="3"/>
        <v>1.347592131</v>
      </c>
      <c r="G13" s="9">
        <f t="shared" si="4"/>
        <v>74965786.18</v>
      </c>
      <c r="H13" s="10">
        <v>1.00494032E8</v>
      </c>
      <c r="I13" s="9">
        <f t="shared" si="5"/>
        <v>25528245.82</v>
      </c>
      <c r="J13" s="9">
        <f t="shared" si="7"/>
        <v>84552149.79</v>
      </c>
    </row>
    <row r="14">
      <c r="A14" s="11" t="s">
        <v>21</v>
      </c>
      <c r="B14" s="5">
        <v>126705.0</v>
      </c>
      <c r="C14" s="6">
        <v>283.7</v>
      </c>
      <c r="D14" s="7">
        <f t="shared" ref="D14:E14" si="12">(B14-B$6)/B$6</f>
        <v>0.2132310697</v>
      </c>
      <c r="E14" s="7">
        <f t="shared" si="12"/>
        <v>0.2302688638</v>
      </c>
      <c r="F14" s="8">
        <f t="shared" si="3"/>
        <v>1.49260041</v>
      </c>
      <c r="G14" s="9">
        <f t="shared" si="4"/>
        <v>83032514.49</v>
      </c>
      <c r="H14" s="10">
        <v>1.14516898E8</v>
      </c>
      <c r="I14" s="9">
        <f t="shared" si="5"/>
        <v>31484383.51</v>
      </c>
      <c r="J14" s="9">
        <f t="shared" si="7"/>
        <v>116036533.3</v>
      </c>
    </row>
    <row r="15">
      <c r="A15" s="11" t="s">
        <v>22</v>
      </c>
      <c r="B15" s="5">
        <v>130757.0</v>
      </c>
      <c r="C15" s="6">
        <v>296.4</v>
      </c>
      <c r="D15" s="7">
        <f t="shared" ref="D15:E15" si="13">(B15-B$6)/B$6</f>
        <v>0.2520299514</v>
      </c>
      <c r="E15" s="7">
        <f t="shared" si="13"/>
        <v>0.2853425846</v>
      </c>
      <c r="F15" s="8">
        <f t="shared" si="3"/>
        <v>1.609287414</v>
      </c>
      <c r="G15" s="9">
        <f t="shared" si="4"/>
        <v>89523746.35</v>
      </c>
      <c r="H15" s="10">
        <v>1.28903145E8</v>
      </c>
      <c r="I15" s="9">
        <f t="shared" si="5"/>
        <v>39379398.65</v>
      </c>
      <c r="J15" s="9">
        <f t="shared" si="7"/>
        <v>155415931.9</v>
      </c>
    </row>
    <row r="16">
      <c r="A16" s="11" t="s">
        <v>23</v>
      </c>
      <c r="B16" s="5">
        <v>136744.0</v>
      </c>
      <c r="C16" s="6">
        <v>305.2</v>
      </c>
      <c r="D16" s="7">
        <f t="shared" ref="D16:E16" si="14">(B16-B$6)/B$6</f>
        <v>0.3093569267</v>
      </c>
      <c r="E16" s="7">
        <f t="shared" si="14"/>
        <v>0.3235039029</v>
      </c>
      <c r="F16" s="8">
        <f t="shared" si="3"/>
        <v>1.732939003</v>
      </c>
      <c r="G16" s="9">
        <f t="shared" si="4"/>
        <v>96402414.15</v>
      </c>
      <c r="H16" s="10">
        <v>1.41017511E8</v>
      </c>
      <c r="I16" s="9">
        <f t="shared" si="5"/>
        <v>44615096.85</v>
      </c>
      <c r="J16" s="9">
        <f t="shared" si="7"/>
        <v>200031028.8</v>
      </c>
    </row>
    <row r="17">
      <c r="A17" s="12" t="s">
        <v>24</v>
      </c>
      <c r="G17" s="13" t="s">
        <v>25</v>
      </c>
      <c r="I17" s="14">
        <f>SUM(I7:I16)</f>
        <v>200031028.8</v>
      </c>
      <c r="J17" s="14">
        <f>J16</f>
        <v>200031028.8</v>
      </c>
    </row>
    <row r="19">
      <c r="A19" s="13" t="s">
        <v>26</v>
      </c>
    </row>
    <row r="20">
      <c r="A20" s="15" t="s">
        <v>27</v>
      </c>
      <c r="C20" s="16">
        <f>(H16-H6)/H6</f>
        <v>1.534944244</v>
      </c>
    </row>
    <row r="21" ht="15.75" customHeight="1">
      <c r="A21" s="15" t="s">
        <v>28</v>
      </c>
      <c r="C21" s="16">
        <f>(B16-B6)/B6</f>
        <v>0.3093569267</v>
      </c>
    </row>
    <row r="22" ht="15.75" customHeight="1">
      <c r="A22" s="15" t="s">
        <v>29</v>
      </c>
      <c r="C22" s="16">
        <f>(C16-C6)/C6</f>
        <v>0.3235039029</v>
      </c>
    </row>
    <row r="23" ht="15.75" customHeight="1">
      <c r="A23" s="15" t="s">
        <v>30</v>
      </c>
      <c r="C23" s="16">
        <f>F16-1</f>
        <v>0.7329390028</v>
      </c>
    </row>
    <row r="24" ht="15.75" customHeight="1">
      <c r="A24" s="15" t="s">
        <v>31</v>
      </c>
      <c r="C24" s="17">
        <f>C20/C23</f>
        <v>2.094231905</v>
      </c>
      <c r="D24" s="2" t="s">
        <v>32</v>
      </c>
    </row>
    <row r="25" ht="15.75" customHeight="1">
      <c r="A25" s="15" t="s">
        <v>33</v>
      </c>
      <c r="C25" s="14">
        <f>I16</f>
        <v>44615096.85</v>
      </c>
    </row>
    <row r="26" ht="15.75" customHeight="1"/>
    <row r="27" ht="15.75" customHeight="1">
      <c r="A27" s="13" t="s">
        <v>34</v>
      </c>
    </row>
    <row r="28" ht="15.75" customHeight="1">
      <c r="A28" s="15" t="s">
        <v>35</v>
      </c>
    </row>
    <row r="29" ht="15.75" customHeight="1">
      <c r="A29" s="15" t="s">
        <v>36</v>
      </c>
    </row>
    <row r="30" ht="15.75" customHeight="1">
      <c r="A30" s="15" t="s">
        <v>37</v>
      </c>
    </row>
    <row r="31" ht="15.75" customHeight="1">
      <c r="A31" s="15" t="s">
        <v>38</v>
      </c>
    </row>
    <row r="32" ht="15.75" customHeight="1"/>
    <row r="33" ht="15.75" customHeight="1">
      <c r="A33" s="13" t="s">
        <v>39</v>
      </c>
    </row>
    <row r="34" ht="15.75" customHeight="1">
      <c r="A34" s="15" t="s">
        <v>40</v>
      </c>
    </row>
    <row r="35" ht="15.75" customHeight="1">
      <c r="A35" s="15" t="s">
        <v>41</v>
      </c>
    </row>
    <row r="36" ht="15.75" customHeight="1">
      <c r="A36" s="15" t="s">
        <v>42</v>
      </c>
    </row>
    <row r="37" ht="15.75" customHeight="1">
      <c r="A37" s="15" t="s">
        <v>43</v>
      </c>
    </row>
    <row r="38" ht="15.75" customHeight="1">
      <c r="A38" s="15" t="s">
        <v>44</v>
      </c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2.0"/>
    <col customWidth="1" min="2" max="6" width="18.0"/>
    <col customWidth="1" min="7" max="26" width="8.71"/>
  </cols>
  <sheetData>
    <row r="1">
      <c r="A1" s="1" t="s">
        <v>45</v>
      </c>
    </row>
    <row r="2">
      <c r="A2" s="2" t="s">
        <v>46</v>
      </c>
    </row>
    <row r="4">
      <c r="A4" s="13" t="s">
        <v>47</v>
      </c>
    </row>
    <row r="5">
      <c r="A5" s="3" t="s">
        <v>48</v>
      </c>
      <c r="B5" s="3" t="s">
        <v>49</v>
      </c>
      <c r="C5" s="3" t="s">
        <v>23</v>
      </c>
      <c r="D5" s="3" t="s">
        <v>50</v>
      </c>
      <c r="E5" s="3" t="s">
        <v>51</v>
      </c>
      <c r="F5" s="3" t="s">
        <v>52</v>
      </c>
    </row>
    <row r="6">
      <c r="A6" s="11" t="s">
        <v>53</v>
      </c>
      <c r="B6" s="5">
        <v>104436.0</v>
      </c>
      <c r="C6" s="5">
        <v>136744.0</v>
      </c>
      <c r="D6" s="18">
        <f t="shared" ref="D6:D10" si="1">C6-B6</f>
        <v>32308</v>
      </c>
      <c r="E6" s="19">
        <f t="shared" ref="E6:E10" si="2">D6/B6</f>
        <v>0.3093569267</v>
      </c>
      <c r="F6" s="11" t="s">
        <v>54</v>
      </c>
    </row>
    <row r="7">
      <c r="A7" s="11" t="s">
        <v>55</v>
      </c>
      <c r="B7" s="4">
        <v>230.6</v>
      </c>
      <c r="C7" s="4">
        <v>305.2</v>
      </c>
      <c r="D7" s="11">
        <f t="shared" si="1"/>
        <v>74.6</v>
      </c>
      <c r="E7" s="19">
        <f t="shared" si="2"/>
        <v>0.3235039029</v>
      </c>
      <c r="F7" s="11" t="s">
        <v>56</v>
      </c>
    </row>
    <row r="8">
      <c r="A8" s="11" t="s">
        <v>57</v>
      </c>
      <c r="B8" s="10">
        <v>5.5629433E7</v>
      </c>
      <c r="C8" s="10">
        <v>1.41017511E8</v>
      </c>
      <c r="D8" s="20">
        <f t="shared" si="1"/>
        <v>85388078</v>
      </c>
      <c r="E8" s="19">
        <f t="shared" si="2"/>
        <v>1.534944244</v>
      </c>
      <c r="F8" s="11" t="s">
        <v>58</v>
      </c>
    </row>
    <row r="9">
      <c r="A9" s="11" t="s">
        <v>59</v>
      </c>
      <c r="B9" s="10">
        <v>5.5629433E7</v>
      </c>
      <c r="C9" s="10">
        <v>1.35664707E8</v>
      </c>
      <c r="D9" s="20">
        <f t="shared" si="1"/>
        <v>80035274</v>
      </c>
      <c r="E9" s="19">
        <f t="shared" si="2"/>
        <v>1.438721728</v>
      </c>
      <c r="F9" s="11" t="s">
        <v>58</v>
      </c>
    </row>
    <row r="10">
      <c r="A10" s="11" t="s">
        <v>60</v>
      </c>
      <c r="B10" s="10">
        <v>1.89277298E8</v>
      </c>
      <c r="C10" s="10">
        <v>3.35772213E8</v>
      </c>
      <c r="D10" s="20">
        <f t="shared" si="1"/>
        <v>146494915</v>
      </c>
      <c r="E10" s="19">
        <f t="shared" si="2"/>
        <v>0.7739698133</v>
      </c>
      <c r="F10" s="11" t="s">
        <v>58</v>
      </c>
    </row>
    <row r="11">
      <c r="A11" s="11" t="s">
        <v>61</v>
      </c>
      <c r="B11" s="20"/>
      <c r="C11" s="10">
        <v>2.02737165E8</v>
      </c>
      <c r="D11" s="20"/>
      <c r="E11" s="19"/>
      <c r="F11" s="11" t="s">
        <v>62</v>
      </c>
    </row>
    <row r="12">
      <c r="A12" s="11" t="s">
        <v>63</v>
      </c>
      <c r="B12" s="10">
        <v>4.0423068E7</v>
      </c>
      <c r="C12" s="10">
        <v>9.7858969E7</v>
      </c>
      <c r="D12" s="20">
        <f t="shared" ref="D12:D15" si="3">C12-B12</f>
        <v>57435901</v>
      </c>
      <c r="E12" s="19">
        <f t="shared" ref="E12:E15" si="4">D12/B12</f>
        <v>1.420869415</v>
      </c>
      <c r="F12" s="11" t="s">
        <v>64</v>
      </c>
    </row>
    <row r="13">
      <c r="A13" s="11" t="s">
        <v>65</v>
      </c>
      <c r="B13" s="10">
        <v>6559050.0</v>
      </c>
      <c r="C13" s="10">
        <v>4.5889704E7</v>
      </c>
      <c r="D13" s="20">
        <f t="shared" si="3"/>
        <v>39330654</v>
      </c>
      <c r="E13" s="19">
        <f t="shared" si="4"/>
        <v>5.996394905</v>
      </c>
      <c r="F13" s="11" t="s">
        <v>64</v>
      </c>
    </row>
    <row r="14">
      <c r="A14" s="11" t="s">
        <v>66</v>
      </c>
      <c r="B14" s="10">
        <v>7.436398045E9</v>
      </c>
      <c r="C14" s="10">
        <v>1.8146636371E10</v>
      </c>
      <c r="D14" s="20">
        <f t="shared" si="3"/>
        <v>10710238326</v>
      </c>
      <c r="E14" s="19">
        <f t="shared" si="4"/>
        <v>1.440245434</v>
      </c>
      <c r="F14" s="11" t="s">
        <v>67</v>
      </c>
    </row>
    <row r="15">
      <c r="A15" s="11" t="s">
        <v>68</v>
      </c>
      <c r="B15" s="4">
        <v>8.6317</v>
      </c>
      <c r="C15" s="4">
        <v>8.18</v>
      </c>
      <c r="D15" s="11">
        <f t="shared" si="3"/>
        <v>-0.4517</v>
      </c>
      <c r="E15" s="19">
        <f t="shared" si="4"/>
        <v>-0.05233036366</v>
      </c>
      <c r="F15" s="11" t="s">
        <v>67</v>
      </c>
    </row>
    <row r="17">
      <c r="A17" s="13" t="s">
        <v>69</v>
      </c>
    </row>
    <row r="18">
      <c r="A18" s="15" t="s">
        <v>70</v>
      </c>
      <c r="C18" s="16">
        <f>'Year-by-Year Tax Analysis'!C23</f>
        <v>0.7329390028</v>
      </c>
    </row>
    <row r="19">
      <c r="A19" s="15" t="s">
        <v>27</v>
      </c>
      <c r="C19" s="16">
        <f>'Year-by-Year Tax Analysis'!C20</f>
        <v>1.534944244</v>
      </c>
    </row>
    <row r="20">
      <c r="A20" s="15" t="s">
        <v>71</v>
      </c>
      <c r="C20" s="14">
        <f>'Year-by-Year Tax Analysis'!J16</f>
        <v>200031028.8</v>
      </c>
    </row>
    <row r="21" ht="15.75" customHeight="1">
      <c r="A21" s="15" t="s">
        <v>72</v>
      </c>
      <c r="C21" s="21">
        <f>'Year-by-Year Tax Analysis'!I16</f>
        <v>44615096.85</v>
      </c>
    </row>
    <row r="22" ht="15.75" customHeight="1">
      <c r="A22" s="15" t="s">
        <v>73</v>
      </c>
      <c r="C22" s="17">
        <f>'Year-by-Year Tax Analysis'!C24</f>
        <v>2.094231905</v>
      </c>
      <c r="D22" s="22" t="s">
        <v>74</v>
      </c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0.0"/>
    <col customWidth="1" min="2" max="6" width="18.0"/>
    <col customWidth="1" min="7" max="24" width="8.71"/>
  </cols>
  <sheetData>
    <row r="1">
      <c r="A1" s="1" t="s">
        <v>75</v>
      </c>
    </row>
    <row r="2">
      <c r="A2" s="2" t="s">
        <v>76</v>
      </c>
    </row>
    <row r="4">
      <c r="A4" s="3" t="s">
        <v>77</v>
      </c>
      <c r="B4" s="23" t="s">
        <v>23</v>
      </c>
      <c r="C4" s="23" t="s">
        <v>49</v>
      </c>
      <c r="D4" s="3" t="s">
        <v>78</v>
      </c>
      <c r="E4" s="3" t="s">
        <v>79</v>
      </c>
      <c r="F4" s="3" t="s">
        <v>52</v>
      </c>
    </row>
    <row r="5">
      <c r="A5" s="11" t="s">
        <v>80</v>
      </c>
      <c r="B5" s="10">
        <v>4.807334E7</v>
      </c>
      <c r="C5" s="10">
        <v>4.8549591E7</v>
      </c>
      <c r="D5" s="9">
        <f t="shared" ref="D5:D14" si="1">B5-C5</f>
        <v>-476251</v>
      </c>
      <c r="E5" s="24">
        <f t="shared" ref="E5:E14" si="2">D5/B5</f>
        <v>-0.009906759131</v>
      </c>
      <c r="F5" s="25" t="s">
        <v>81</v>
      </c>
    </row>
    <row r="6">
      <c r="A6" s="11" t="s">
        <v>82</v>
      </c>
      <c r="B6" s="10">
        <v>3.2431093E7</v>
      </c>
      <c r="C6" s="10">
        <v>2.2011534E7</v>
      </c>
      <c r="D6" s="9">
        <f t="shared" si="1"/>
        <v>10419559</v>
      </c>
      <c r="E6" s="24">
        <f t="shared" si="2"/>
        <v>0.3212830046</v>
      </c>
      <c r="F6" s="25" t="s">
        <v>81</v>
      </c>
    </row>
    <row r="7">
      <c r="A7" s="11" t="s">
        <v>83</v>
      </c>
      <c r="B7" s="10">
        <v>2.224723E7</v>
      </c>
      <c r="C7" s="10">
        <v>3.9618767E7</v>
      </c>
      <c r="D7" s="9">
        <f t="shared" si="1"/>
        <v>-17371537</v>
      </c>
      <c r="E7" s="24">
        <f t="shared" si="2"/>
        <v>-0.7808404462</v>
      </c>
      <c r="F7" s="25" t="s">
        <v>81</v>
      </c>
    </row>
    <row r="8">
      <c r="A8" s="11" t="s">
        <v>84</v>
      </c>
      <c r="B8" s="10">
        <v>1.7119988E7</v>
      </c>
      <c r="C8" s="10">
        <v>7679868.0</v>
      </c>
      <c r="D8" s="9">
        <f t="shared" si="1"/>
        <v>9440120</v>
      </c>
      <c r="E8" s="24">
        <f t="shared" si="2"/>
        <v>0.551409265</v>
      </c>
      <c r="F8" s="25" t="s">
        <v>81</v>
      </c>
    </row>
    <row r="9">
      <c r="A9" s="11" t="s">
        <v>85</v>
      </c>
      <c r="B9" s="10">
        <v>6839620.0</v>
      </c>
      <c r="C9" s="10">
        <v>4735014.0</v>
      </c>
      <c r="D9" s="9">
        <f t="shared" si="1"/>
        <v>2104606</v>
      </c>
      <c r="E9" s="24">
        <f t="shared" si="2"/>
        <v>0.3077080306</v>
      </c>
      <c r="F9" s="25" t="s">
        <v>81</v>
      </c>
    </row>
    <row r="10">
      <c r="A10" s="11" t="s">
        <v>86</v>
      </c>
      <c r="B10" s="10">
        <v>6993758.0</v>
      </c>
      <c r="C10" s="10">
        <v>8557177.0</v>
      </c>
      <c r="D10" s="9">
        <f t="shared" si="1"/>
        <v>-1563419</v>
      </c>
      <c r="E10" s="24">
        <f t="shared" si="2"/>
        <v>-0.2235449096</v>
      </c>
      <c r="F10" s="25" t="s">
        <v>81</v>
      </c>
    </row>
    <row r="11">
      <c r="A11" s="11" t="s">
        <v>87</v>
      </c>
      <c r="B11" s="10">
        <v>1.196509E7</v>
      </c>
      <c r="C11" s="10">
        <v>6344966.0</v>
      </c>
      <c r="D11" s="9">
        <f t="shared" si="1"/>
        <v>5620124</v>
      </c>
      <c r="E11" s="24">
        <f t="shared" si="2"/>
        <v>0.4697101317</v>
      </c>
      <c r="F11" s="25" t="s">
        <v>81</v>
      </c>
    </row>
    <row r="12">
      <c r="A12" s="11" t="s">
        <v>88</v>
      </c>
      <c r="B12" s="10">
        <v>1.5219395E7</v>
      </c>
      <c r="C12" s="10">
        <v>1544227.0</v>
      </c>
      <c r="D12" s="9">
        <f t="shared" si="1"/>
        <v>13675168</v>
      </c>
      <c r="E12" s="24">
        <f t="shared" si="2"/>
        <v>0.8985355857</v>
      </c>
      <c r="F12" s="25" t="s">
        <v>81</v>
      </c>
    </row>
    <row r="13">
      <c r="A13" s="11" t="s">
        <v>89</v>
      </c>
      <c r="B13" s="10">
        <v>9.7858969E7</v>
      </c>
      <c r="C13" s="10">
        <v>3.3322489E7</v>
      </c>
      <c r="D13" s="9">
        <f t="shared" si="1"/>
        <v>64536480</v>
      </c>
      <c r="E13" s="24">
        <f t="shared" si="2"/>
        <v>0.6594845691</v>
      </c>
      <c r="F13" s="25" t="s">
        <v>81</v>
      </c>
    </row>
    <row r="14">
      <c r="A14" s="11" t="s">
        <v>90</v>
      </c>
      <c r="B14" s="10">
        <v>1.4033093E7</v>
      </c>
      <c r="C14" s="10">
        <v>1.6913665E7</v>
      </c>
      <c r="D14" s="9">
        <f t="shared" si="1"/>
        <v>-2880572</v>
      </c>
      <c r="E14" s="24">
        <f t="shared" si="2"/>
        <v>-0.2052699287</v>
      </c>
      <c r="F14" s="25" t="s">
        <v>81</v>
      </c>
    </row>
    <row r="15">
      <c r="A15" s="2" t="s">
        <v>91</v>
      </c>
    </row>
    <row r="16">
      <c r="A16" s="26" t="s">
        <v>92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2.0"/>
    <col customWidth="1" min="2" max="5" width="18.0"/>
    <col customWidth="1" min="6" max="26" width="8.71"/>
  </cols>
  <sheetData>
    <row r="1">
      <c r="A1" s="1" t="s">
        <v>93</v>
      </c>
    </row>
    <row r="2">
      <c r="A2" s="2" t="s">
        <v>94</v>
      </c>
    </row>
    <row r="4">
      <c r="A4" s="3" t="s">
        <v>3</v>
      </c>
      <c r="B4" s="3" t="s">
        <v>95</v>
      </c>
      <c r="C4" s="3" t="s">
        <v>96</v>
      </c>
      <c r="D4" s="3" t="s">
        <v>97</v>
      </c>
      <c r="E4" s="3" t="s">
        <v>98</v>
      </c>
    </row>
    <row r="5">
      <c r="A5" s="4" t="s">
        <v>14</v>
      </c>
      <c r="B5" s="10">
        <v>7.436398045E9</v>
      </c>
      <c r="C5" s="27">
        <v>8.6317</v>
      </c>
      <c r="D5" s="28" t="s">
        <v>99</v>
      </c>
      <c r="E5" s="10">
        <v>2158.0</v>
      </c>
    </row>
    <row r="6">
      <c r="A6" s="4" t="s">
        <v>15</v>
      </c>
      <c r="B6" s="10">
        <v>7.889605514E9</v>
      </c>
      <c r="C6" s="27">
        <v>8.6117</v>
      </c>
      <c r="D6" s="27">
        <v>-0.02</v>
      </c>
      <c r="E6" s="10">
        <v>2153.0</v>
      </c>
    </row>
    <row r="7">
      <c r="A7" s="4" t="s">
        <v>16</v>
      </c>
      <c r="B7" s="10">
        <v>8.501779699E9</v>
      </c>
      <c r="C7" s="27">
        <v>8.7247</v>
      </c>
      <c r="D7" s="27">
        <v>0.113</v>
      </c>
      <c r="E7" s="10">
        <v>2181.0</v>
      </c>
    </row>
    <row r="8">
      <c r="A8" s="4" t="s">
        <v>17</v>
      </c>
      <c r="B8" s="10">
        <v>9.220159526E9</v>
      </c>
      <c r="C8" s="27">
        <v>8.5847</v>
      </c>
      <c r="D8" s="27">
        <v>-0.14</v>
      </c>
      <c r="E8" s="10">
        <v>2146.0</v>
      </c>
    </row>
    <row r="9">
      <c r="A9" s="4" t="s">
        <v>18</v>
      </c>
      <c r="B9" s="10">
        <v>9.832529332E9</v>
      </c>
      <c r="C9" s="27">
        <v>8.5847</v>
      </c>
      <c r="D9" s="27">
        <v>0.0</v>
      </c>
      <c r="E9" s="10">
        <v>2146.0</v>
      </c>
    </row>
    <row r="10">
      <c r="A10" s="4" t="s">
        <v>19</v>
      </c>
      <c r="B10" s="10">
        <v>1.0729809625E10</v>
      </c>
      <c r="C10" s="27">
        <v>8.4847</v>
      </c>
      <c r="D10" s="27">
        <v>-0.1</v>
      </c>
      <c r="E10" s="10">
        <v>2121.0</v>
      </c>
    </row>
    <row r="11">
      <c r="A11" s="4" t="s">
        <v>20</v>
      </c>
      <c r="B11" s="10">
        <v>1.2674413707E10</v>
      </c>
      <c r="C11" s="27">
        <v>8.3462</v>
      </c>
      <c r="D11" s="27">
        <v>-0.1385</v>
      </c>
      <c r="E11" s="10">
        <v>2087.0</v>
      </c>
    </row>
    <row r="12">
      <c r="A12" s="4" t="s">
        <v>21</v>
      </c>
      <c r="B12" s="10">
        <v>1.4463614718E10</v>
      </c>
      <c r="C12" s="27">
        <v>8.3343</v>
      </c>
      <c r="D12" s="27">
        <v>-0.0119</v>
      </c>
      <c r="E12" s="10">
        <v>2084.0</v>
      </c>
    </row>
    <row r="13">
      <c r="A13" s="4" t="s">
        <v>22</v>
      </c>
      <c r="B13" s="10">
        <v>1.6478330947E10</v>
      </c>
      <c r="C13" s="27">
        <v>8.2343</v>
      </c>
      <c r="D13" s="27">
        <v>-0.1</v>
      </c>
      <c r="E13" s="10">
        <v>2059.0</v>
      </c>
    </row>
    <row r="14">
      <c r="A14" s="4" t="s">
        <v>23</v>
      </c>
      <c r="B14" s="10">
        <v>1.8146636371E10</v>
      </c>
      <c r="C14" s="27">
        <v>8.18</v>
      </c>
      <c r="D14" s="27">
        <v>-0.0543</v>
      </c>
      <c r="E14" s="10">
        <v>2045.0</v>
      </c>
    </row>
    <row r="16">
      <c r="A16" s="13" t="s">
        <v>100</v>
      </c>
    </row>
    <row r="17">
      <c r="A17" s="15" t="s">
        <v>101</v>
      </c>
    </row>
    <row r="18">
      <c r="A18" s="15" t="s">
        <v>102</v>
      </c>
    </row>
    <row r="19">
      <c r="A19" s="15" t="s">
        <v>103</v>
      </c>
    </row>
    <row r="20">
      <c r="A20" s="2" t="s">
        <v>104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5.0"/>
    <col customWidth="1" min="2" max="5" width="20.0"/>
    <col customWidth="1" min="6" max="26" width="8.71"/>
  </cols>
  <sheetData>
    <row r="1">
      <c r="A1" s="1" t="s">
        <v>105</v>
      </c>
    </row>
    <row r="2">
      <c r="A2" s="2" t="s">
        <v>106</v>
      </c>
    </row>
    <row r="4">
      <c r="A4" s="13" t="s">
        <v>107</v>
      </c>
    </row>
    <row r="5">
      <c r="A5" s="3" t="s">
        <v>108</v>
      </c>
      <c r="B5" s="3" t="s">
        <v>49</v>
      </c>
      <c r="C5" s="3" t="s">
        <v>23</v>
      </c>
      <c r="D5" s="3" t="s">
        <v>109</v>
      </c>
      <c r="E5" s="3" t="s">
        <v>79</v>
      </c>
    </row>
    <row r="6">
      <c r="A6" s="11" t="s">
        <v>110</v>
      </c>
      <c r="B6" s="10">
        <v>6559050.0</v>
      </c>
      <c r="C6" s="10">
        <v>4.5889704E7</v>
      </c>
      <c r="D6" s="9">
        <f t="shared" ref="D6:D12" si="1">C6-B6</f>
        <v>39330654</v>
      </c>
      <c r="E6" s="24">
        <f t="shared" ref="E6:E12" si="2">D6/B6</f>
        <v>5.996394905</v>
      </c>
    </row>
    <row r="7">
      <c r="A7" s="11" t="s">
        <v>111</v>
      </c>
      <c r="B7" s="10">
        <v>2.1454701E7</v>
      </c>
      <c r="C7" s="10">
        <v>3.82043E7</v>
      </c>
      <c r="D7" s="9">
        <f t="shared" si="1"/>
        <v>16749599</v>
      </c>
      <c r="E7" s="24">
        <f t="shared" si="2"/>
        <v>0.7806959883</v>
      </c>
    </row>
    <row r="8">
      <c r="A8" s="11" t="s">
        <v>112</v>
      </c>
      <c r="B8" s="10">
        <v>2468420.0</v>
      </c>
      <c r="C8" s="10">
        <v>4323124.0</v>
      </c>
      <c r="D8" s="9">
        <f t="shared" si="1"/>
        <v>1854704</v>
      </c>
      <c r="E8" s="24">
        <f t="shared" si="2"/>
        <v>0.751372943</v>
      </c>
    </row>
    <row r="9">
      <c r="A9" s="11" t="s">
        <v>113</v>
      </c>
      <c r="B9" s="10">
        <v>5439303.0</v>
      </c>
      <c r="C9" s="10">
        <v>1668526.0</v>
      </c>
      <c r="D9" s="9">
        <f t="shared" si="1"/>
        <v>-3770777</v>
      </c>
      <c r="E9" s="24">
        <f t="shared" si="2"/>
        <v>-0.693246359</v>
      </c>
    </row>
    <row r="10">
      <c r="A10" s="11" t="s">
        <v>114</v>
      </c>
      <c r="B10" s="10">
        <v>2831363.0</v>
      </c>
      <c r="C10" s="10">
        <v>3219637.0</v>
      </c>
      <c r="D10" s="9">
        <f t="shared" si="1"/>
        <v>388274</v>
      </c>
      <c r="E10" s="24">
        <f t="shared" si="2"/>
        <v>0.1371332464</v>
      </c>
    </row>
    <row r="11">
      <c r="A11" s="11" t="s">
        <v>115</v>
      </c>
      <c r="B11" s="10">
        <v>1670231.0</v>
      </c>
      <c r="C11" s="10">
        <v>4555676.0</v>
      </c>
      <c r="D11" s="9">
        <f t="shared" si="1"/>
        <v>2885445</v>
      </c>
      <c r="E11" s="24">
        <f t="shared" si="2"/>
        <v>1.727572414</v>
      </c>
    </row>
    <row r="12">
      <c r="A12" s="13" t="s">
        <v>116</v>
      </c>
      <c r="B12" s="21">
        <f t="shared" ref="B12:C12" si="3">SUM(B6:B11)</f>
        <v>40423068</v>
      </c>
      <c r="C12" s="21">
        <f t="shared" si="3"/>
        <v>97860967</v>
      </c>
      <c r="D12" s="21">
        <f t="shared" si="1"/>
        <v>57437899</v>
      </c>
      <c r="E12" s="16">
        <f t="shared" si="2"/>
        <v>1.420918843</v>
      </c>
    </row>
    <row r="14">
      <c r="A14" s="13" t="s">
        <v>117</v>
      </c>
    </row>
    <row r="15">
      <c r="A15" s="2" t="s">
        <v>118</v>
      </c>
    </row>
    <row r="16">
      <c r="A16" s="3" t="s">
        <v>119</v>
      </c>
      <c r="B16" s="3" t="s">
        <v>120</v>
      </c>
      <c r="C16" s="3" t="s">
        <v>121</v>
      </c>
      <c r="D16" s="3" t="s">
        <v>109</v>
      </c>
      <c r="E16" s="3" t="s">
        <v>122</v>
      </c>
    </row>
    <row r="17">
      <c r="A17" s="11" t="s">
        <v>123</v>
      </c>
      <c r="B17" s="10">
        <v>6675245.0</v>
      </c>
      <c r="C17" s="10">
        <v>7315562.0</v>
      </c>
      <c r="D17" s="9">
        <f t="shared" ref="D17:D28" si="4">C17-B17</f>
        <v>640317</v>
      </c>
      <c r="E17" s="2" t="s">
        <v>124</v>
      </c>
    </row>
    <row r="18">
      <c r="A18" s="11" t="s">
        <v>125</v>
      </c>
      <c r="B18" s="10">
        <v>3.2818327E7</v>
      </c>
      <c r="C18" s="10">
        <v>3.4497931E7</v>
      </c>
      <c r="D18" s="9">
        <f t="shared" si="4"/>
        <v>1679604</v>
      </c>
      <c r="E18" s="2" t="s">
        <v>126</v>
      </c>
    </row>
    <row r="19">
      <c r="A19" s="11" t="s">
        <v>127</v>
      </c>
      <c r="B19" s="10">
        <v>425000.0</v>
      </c>
      <c r="C19" s="10">
        <v>800000.0</v>
      </c>
      <c r="D19" s="9">
        <f t="shared" si="4"/>
        <v>375000</v>
      </c>
      <c r="E19" s="2" t="s">
        <v>128</v>
      </c>
    </row>
    <row r="20">
      <c r="A20" s="11" t="s">
        <v>129</v>
      </c>
      <c r="B20" s="10">
        <v>74486.0</v>
      </c>
      <c r="C20" s="10">
        <v>1043985.0</v>
      </c>
      <c r="D20" s="9">
        <f t="shared" si="4"/>
        <v>969499</v>
      </c>
      <c r="E20" s="2"/>
    </row>
    <row r="21" ht="15.75" customHeight="1">
      <c r="A21" s="11" t="s">
        <v>130</v>
      </c>
      <c r="B21" s="10">
        <v>116330.0</v>
      </c>
      <c r="C21" s="10">
        <v>155036.0</v>
      </c>
      <c r="D21" s="9">
        <f t="shared" si="4"/>
        <v>38706</v>
      </c>
      <c r="E21" s="2"/>
    </row>
    <row r="22" ht="15.75" customHeight="1">
      <c r="A22" s="11" t="s">
        <v>131</v>
      </c>
      <c r="B22" s="10">
        <v>166930.0</v>
      </c>
      <c r="C22" s="10">
        <v>265962.0</v>
      </c>
      <c r="D22" s="9">
        <f t="shared" si="4"/>
        <v>99032</v>
      </c>
      <c r="E22" s="2" t="s">
        <v>132</v>
      </c>
    </row>
    <row r="23" ht="15.75" customHeight="1">
      <c r="A23" s="11" t="s">
        <v>133</v>
      </c>
      <c r="B23" s="10">
        <v>240902.0</v>
      </c>
      <c r="C23" s="10">
        <v>240902.0</v>
      </c>
      <c r="D23" s="9">
        <f t="shared" si="4"/>
        <v>0</v>
      </c>
      <c r="E23" s="2"/>
    </row>
    <row r="24" ht="15.75" customHeight="1">
      <c r="A24" s="11" t="s">
        <v>134</v>
      </c>
      <c r="B24" s="10">
        <v>200000.0</v>
      </c>
      <c r="C24" s="10">
        <v>73959.0</v>
      </c>
      <c r="D24" s="9">
        <f t="shared" si="4"/>
        <v>-126041</v>
      </c>
      <c r="E24" s="2"/>
    </row>
    <row r="25" ht="15.75" customHeight="1">
      <c r="A25" s="11" t="s">
        <v>135</v>
      </c>
      <c r="B25" s="10">
        <v>100000.0</v>
      </c>
      <c r="C25" s="10">
        <v>200000.0</v>
      </c>
      <c r="D25" s="9">
        <f t="shared" si="4"/>
        <v>100000</v>
      </c>
      <c r="E25" s="2"/>
    </row>
    <row r="26" ht="15.75" customHeight="1">
      <c r="A26" s="11" t="s">
        <v>136</v>
      </c>
      <c r="B26" s="10">
        <v>507350.0</v>
      </c>
      <c r="C26" s="10">
        <v>1014700.0</v>
      </c>
      <c r="D26" s="9">
        <f t="shared" si="4"/>
        <v>507350</v>
      </c>
      <c r="E26" s="2"/>
    </row>
    <row r="27" ht="15.75" customHeight="1">
      <c r="A27" s="11" t="s">
        <v>137</v>
      </c>
      <c r="B27" s="10">
        <v>200712.0</v>
      </c>
      <c r="C27" s="10">
        <v>200712.0</v>
      </c>
      <c r="D27" s="9">
        <f t="shared" si="4"/>
        <v>0</v>
      </c>
      <c r="E27" s="2"/>
    </row>
    <row r="28" ht="15.75" customHeight="1">
      <c r="A28" s="11" t="s">
        <v>138</v>
      </c>
      <c r="B28" s="10">
        <v>80955.0</v>
      </c>
      <c r="C28" s="10">
        <v>81455.0</v>
      </c>
      <c r="D28" s="9">
        <f t="shared" si="4"/>
        <v>500</v>
      </c>
      <c r="E28" s="2" t="s">
        <v>139</v>
      </c>
    </row>
    <row r="29" ht="15.75" customHeight="1">
      <c r="A29" s="13" t="s">
        <v>140</v>
      </c>
      <c r="B29" s="21">
        <f t="shared" ref="B29:C29" si="5">SUM(B17:B28)</f>
        <v>41606237</v>
      </c>
      <c r="C29" s="21">
        <f t="shared" si="5"/>
        <v>45890204</v>
      </c>
    </row>
    <row r="30" ht="15.75" customHeight="1"/>
    <row r="31" ht="15.75" customHeight="1">
      <c r="A31" s="12" t="s">
        <v>141</v>
      </c>
    </row>
    <row r="32" ht="15.75" customHeight="1">
      <c r="A32" s="15" t="s">
        <v>142</v>
      </c>
    </row>
    <row r="33" ht="15.75" customHeight="1">
      <c r="A33" s="15" t="s">
        <v>143</v>
      </c>
    </row>
    <row r="34" ht="15.75" customHeight="1">
      <c r="A34" s="15" t="s">
        <v>144</v>
      </c>
    </row>
    <row r="35" ht="15.75" customHeight="1">
      <c r="A35" s="15" t="s">
        <v>145</v>
      </c>
    </row>
    <row r="36" ht="15.75" customHeight="1"/>
    <row r="37" ht="15.75" customHeight="1">
      <c r="A37" s="15" t="s">
        <v>146</v>
      </c>
    </row>
    <row r="38" ht="15.75" customHeight="1">
      <c r="A38" s="12" t="s">
        <v>147</v>
      </c>
    </row>
    <row r="39" ht="15.75" customHeight="1">
      <c r="A39" s="12" t="s">
        <v>148</v>
      </c>
    </row>
    <row r="40" ht="15.75" customHeight="1"/>
    <row r="41" ht="15.75" customHeight="1">
      <c r="A41" s="13" t="s">
        <v>149</v>
      </c>
    </row>
    <row r="42" ht="15.75" customHeight="1">
      <c r="A42" s="15" t="s">
        <v>150</v>
      </c>
      <c r="B42" s="15" t="s">
        <v>151</v>
      </c>
      <c r="C42" s="21">
        <v>1000000.0</v>
      </c>
    </row>
    <row r="43" ht="15.75" customHeight="1">
      <c r="B43" s="15" t="s">
        <v>152</v>
      </c>
      <c r="C43" s="21">
        <v>1787773.0</v>
      </c>
    </row>
    <row r="44" ht="15.75" customHeight="1">
      <c r="B44" s="15" t="s">
        <v>153</v>
      </c>
      <c r="C44" s="21">
        <v>2717613.0</v>
      </c>
    </row>
    <row r="45" ht="15.75" customHeight="1">
      <c r="A45" s="2" t="s">
        <v>154</v>
      </c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22.0"/>
    <col customWidth="1" min="5" max="26" width="8.71"/>
  </cols>
  <sheetData>
    <row r="1">
      <c r="A1" s="1" t="s">
        <v>155</v>
      </c>
    </row>
    <row r="2">
      <c r="A2" s="2" t="s">
        <v>156</v>
      </c>
    </row>
    <row r="4">
      <c r="A4" s="3" t="s">
        <v>3</v>
      </c>
      <c r="B4" s="3" t="s">
        <v>157</v>
      </c>
      <c r="C4" s="3" t="s">
        <v>158</v>
      </c>
      <c r="D4" s="3" t="s">
        <v>79</v>
      </c>
    </row>
    <row r="5">
      <c r="A5" s="11" t="s">
        <v>159</v>
      </c>
      <c r="B5" s="10">
        <v>1.35664707E8</v>
      </c>
      <c r="C5" s="29"/>
      <c r="D5" s="29"/>
    </row>
    <row r="6">
      <c r="A6" s="11" t="s">
        <v>160</v>
      </c>
      <c r="B6" s="10">
        <v>1.46517884E8</v>
      </c>
      <c r="C6" s="9">
        <f t="shared" ref="C6:C10" si="1">B6-B5</f>
        <v>10853177</v>
      </c>
      <c r="D6" s="24">
        <f t="shared" ref="D6:D10" si="2">C6/B5</f>
        <v>0.08000000324</v>
      </c>
    </row>
    <row r="7">
      <c r="A7" s="11" t="s">
        <v>161</v>
      </c>
      <c r="B7" s="10">
        <v>1.55308957E8</v>
      </c>
      <c r="C7" s="9">
        <f t="shared" si="1"/>
        <v>8791073</v>
      </c>
      <c r="D7" s="24">
        <f t="shared" si="2"/>
        <v>0.05999999973</v>
      </c>
    </row>
    <row r="8">
      <c r="A8" s="11" t="s">
        <v>162</v>
      </c>
      <c r="B8" s="10">
        <v>1.61521315E8</v>
      </c>
      <c r="C8" s="9">
        <f t="shared" si="1"/>
        <v>6212358</v>
      </c>
      <c r="D8" s="24">
        <f t="shared" si="2"/>
        <v>0.0399999982</v>
      </c>
    </row>
    <row r="9">
      <c r="A9" s="11" t="s">
        <v>163</v>
      </c>
      <c r="B9" s="10">
        <v>1.67982167E8</v>
      </c>
      <c r="C9" s="9">
        <f t="shared" si="1"/>
        <v>6460852</v>
      </c>
      <c r="D9" s="24">
        <f t="shared" si="2"/>
        <v>0.03999999629</v>
      </c>
    </row>
    <row r="10">
      <c r="A10" s="11" t="s">
        <v>164</v>
      </c>
      <c r="B10" s="10">
        <v>1.74701454E8</v>
      </c>
      <c r="C10" s="9">
        <f t="shared" si="1"/>
        <v>6719287</v>
      </c>
      <c r="D10" s="24">
        <f t="shared" si="2"/>
        <v>0.0400000019</v>
      </c>
    </row>
    <row r="12">
      <c r="A12" s="13" t="s">
        <v>165</v>
      </c>
      <c r="B12" s="16">
        <f>(B10-B5)/B5</f>
        <v>0.2877443063</v>
      </c>
    </row>
    <row r="13">
      <c r="A13" s="12" t="s">
        <v>166</v>
      </c>
    </row>
    <row r="14">
      <c r="A14" s="12" t="s">
        <v>167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0"/>
    <col customWidth="1" min="2" max="2" width="25.0"/>
    <col customWidth="1" min="3" max="3" width="18.0"/>
    <col customWidth="1" min="4" max="26" width="8.71"/>
  </cols>
  <sheetData>
    <row r="1">
      <c r="A1" s="1" t="s">
        <v>168</v>
      </c>
    </row>
    <row r="3">
      <c r="A3" s="13" t="s">
        <v>169</v>
      </c>
    </row>
    <row r="4">
      <c r="A4" s="15" t="s">
        <v>170</v>
      </c>
    </row>
    <row r="5">
      <c r="A5" s="15" t="s">
        <v>171</v>
      </c>
    </row>
    <row r="6">
      <c r="A6" s="15" t="s">
        <v>172</v>
      </c>
    </row>
    <row r="7">
      <c r="A7" s="15" t="s">
        <v>173</v>
      </c>
    </row>
    <row r="9">
      <c r="A9" s="13" t="s">
        <v>174</v>
      </c>
    </row>
    <row r="10">
      <c r="A10" s="3" t="s">
        <v>108</v>
      </c>
      <c r="B10" s="3" t="s">
        <v>175</v>
      </c>
      <c r="C10" s="3" t="s">
        <v>121</v>
      </c>
    </row>
    <row r="11">
      <c r="A11" s="4">
        <v>1111.0</v>
      </c>
      <c r="B11" s="11" t="s">
        <v>176</v>
      </c>
      <c r="C11" s="10">
        <v>5852483.0</v>
      </c>
    </row>
    <row r="12">
      <c r="A12" s="4">
        <v>1307.0</v>
      </c>
      <c r="B12" s="11" t="s">
        <v>177</v>
      </c>
      <c r="C12" s="10">
        <v>53869.0</v>
      </c>
    </row>
    <row r="13">
      <c r="A13" s="4">
        <v>1320.0</v>
      </c>
      <c r="B13" s="11" t="s">
        <v>178</v>
      </c>
      <c r="C13" s="10">
        <v>936855.0</v>
      </c>
    </row>
    <row r="14">
      <c r="A14" s="4">
        <v>1116.0</v>
      </c>
      <c r="B14" s="11" t="s">
        <v>179</v>
      </c>
      <c r="C14" s="10">
        <v>0.0</v>
      </c>
    </row>
    <row r="15">
      <c r="B15" s="13" t="s">
        <v>180</v>
      </c>
      <c r="C15" s="14">
        <f>SUM(C11:C14)</f>
        <v>6843207</v>
      </c>
    </row>
    <row r="17">
      <c r="A17" s="13" t="s">
        <v>181</v>
      </c>
    </row>
    <row r="18">
      <c r="A18" s="15" t="s">
        <v>182</v>
      </c>
    </row>
    <row r="19">
      <c r="A19" s="15" t="s">
        <v>183</v>
      </c>
    </row>
    <row r="20">
      <c r="A20" s="12" t="s">
        <v>184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0"/>
    <col customWidth="1" min="5" max="26" width="8.71"/>
  </cols>
  <sheetData>
    <row r="1">
      <c r="A1" s="1" t="s">
        <v>185</v>
      </c>
    </row>
    <row r="3">
      <c r="A3" s="3" t="s">
        <v>186</v>
      </c>
      <c r="B3" s="3" t="s">
        <v>52</v>
      </c>
      <c r="C3" s="3" t="s">
        <v>187</v>
      </c>
      <c r="D3" s="3" t="s">
        <v>122</v>
      </c>
    </row>
    <row r="4">
      <c r="A4" s="11" t="s">
        <v>188</v>
      </c>
      <c r="B4" s="11" t="s">
        <v>189</v>
      </c>
      <c r="C4" s="11" t="s">
        <v>190</v>
      </c>
      <c r="D4" s="11" t="s">
        <v>191</v>
      </c>
    </row>
    <row r="5">
      <c r="A5" s="11" t="s">
        <v>192</v>
      </c>
      <c r="B5" s="11" t="s">
        <v>189</v>
      </c>
      <c r="C5" s="11" t="s">
        <v>193</v>
      </c>
      <c r="D5" s="11" t="s">
        <v>194</v>
      </c>
    </row>
    <row r="6">
      <c r="A6" s="11" t="s">
        <v>195</v>
      </c>
      <c r="B6" s="11" t="s">
        <v>189</v>
      </c>
      <c r="C6" s="11" t="s">
        <v>196</v>
      </c>
      <c r="D6" s="11" t="s">
        <v>197</v>
      </c>
    </row>
    <row r="7">
      <c r="A7" s="11" t="s">
        <v>198</v>
      </c>
      <c r="B7" s="11" t="s">
        <v>199</v>
      </c>
      <c r="C7" s="11" t="s">
        <v>200</v>
      </c>
      <c r="D7" s="11" t="s">
        <v>201</v>
      </c>
    </row>
    <row r="8">
      <c r="A8" s="11" t="s">
        <v>202</v>
      </c>
      <c r="B8" s="11" t="s">
        <v>203</v>
      </c>
      <c r="C8" s="11" t="s">
        <v>204</v>
      </c>
      <c r="D8" s="11" t="s">
        <v>205</v>
      </c>
    </row>
    <row r="9">
      <c r="A9" s="11" t="s">
        <v>206</v>
      </c>
      <c r="B9" s="11" t="s">
        <v>207</v>
      </c>
      <c r="C9" s="11" t="s">
        <v>208</v>
      </c>
      <c r="D9" s="11" t="s">
        <v>209</v>
      </c>
    </row>
    <row r="10">
      <c r="A10" s="11" t="s">
        <v>210</v>
      </c>
      <c r="B10" s="11" t="s">
        <v>207</v>
      </c>
      <c r="C10" s="11" t="s">
        <v>211</v>
      </c>
      <c r="D10" s="11" t="s">
        <v>212</v>
      </c>
    </row>
    <row r="11">
      <c r="A11" s="11" t="s">
        <v>213</v>
      </c>
      <c r="B11" s="11" t="s">
        <v>207</v>
      </c>
      <c r="C11" s="11" t="s">
        <v>214</v>
      </c>
      <c r="D11" s="11" t="s">
        <v>215</v>
      </c>
    </row>
    <row r="12">
      <c r="A12" s="11" t="s">
        <v>216</v>
      </c>
      <c r="B12" s="11" t="s">
        <v>207</v>
      </c>
      <c r="C12" s="11" t="s">
        <v>217</v>
      </c>
      <c r="D12" s="11" t="s">
        <v>218</v>
      </c>
    </row>
    <row r="13">
      <c r="A13" s="11" t="s">
        <v>219</v>
      </c>
      <c r="B13" s="11" t="s">
        <v>220</v>
      </c>
      <c r="C13" s="11" t="s">
        <v>221</v>
      </c>
      <c r="D13" s="11" t="s">
        <v>222</v>
      </c>
    </row>
    <row r="14">
      <c r="A14" s="11" t="s">
        <v>223</v>
      </c>
      <c r="B14" s="11" t="s">
        <v>224</v>
      </c>
      <c r="C14" s="11" t="s">
        <v>225</v>
      </c>
      <c r="D14" s="11" t="s">
        <v>226</v>
      </c>
    </row>
    <row r="15">
      <c r="A15" s="11" t="s">
        <v>227</v>
      </c>
      <c r="B15" s="11" t="s">
        <v>228</v>
      </c>
      <c r="C15" s="11" t="s">
        <v>229</v>
      </c>
      <c r="D15" s="11" t="s">
        <v>230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2" width="120.0"/>
    <col customWidth="1" min="3" max="26" width="8.71"/>
  </cols>
  <sheetData>
    <row r="1">
      <c r="A1" s="1" t="s">
        <v>231</v>
      </c>
    </row>
    <row r="3">
      <c r="B3" s="13" t="s">
        <v>232</v>
      </c>
    </row>
    <row r="4">
      <c r="B4" s="15" t="s">
        <v>233</v>
      </c>
    </row>
    <row r="6">
      <c r="B6" s="13" t="s">
        <v>234</v>
      </c>
    </row>
    <row r="7">
      <c r="B7" s="15" t="s">
        <v>235</v>
      </c>
    </row>
    <row r="8">
      <c r="B8" s="12" t="s">
        <v>236</v>
      </c>
    </row>
    <row r="9">
      <c r="B9" s="15" t="s">
        <v>237</v>
      </c>
    </row>
    <row r="11">
      <c r="B11" s="13" t="s">
        <v>238</v>
      </c>
    </row>
    <row r="12">
      <c r="B12" s="15" t="s">
        <v>239</v>
      </c>
    </row>
    <row r="13">
      <c r="B13" s="15" t="s">
        <v>240</v>
      </c>
    </row>
    <row r="14">
      <c r="B14" s="15" t="s">
        <v>241</v>
      </c>
    </row>
    <row r="15">
      <c r="B15" s="15" t="s">
        <v>242</v>
      </c>
    </row>
    <row r="16">
      <c r="B16" s="15" t="s">
        <v>243</v>
      </c>
    </row>
    <row r="17">
      <c r="B17" s="15" t="s">
        <v>244</v>
      </c>
    </row>
    <row r="18">
      <c r="B18" s="15" t="s">
        <v>245</v>
      </c>
    </row>
    <row r="19">
      <c r="B19" s="15" t="s">
        <v>246</v>
      </c>
    </row>
    <row r="21" ht="15.75" customHeight="1">
      <c r="B21" s="13" t="s">
        <v>247</v>
      </c>
    </row>
    <row r="22" ht="15.75" customHeight="1">
      <c r="B22" s="15" t="s">
        <v>248</v>
      </c>
    </row>
    <row r="23" ht="15.75" customHeight="1">
      <c r="B23" s="15" t="s">
        <v>249</v>
      </c>
    </row>
    <row r="24" ht="15.75" customHeight="1">
      <c r="B24" s="15" t="s">
        <v>250</v>
      </c>
    </row>
    <row r="25" ht="15.75" customHeight="1"/>
    <row r="26" ht="15.75" customHeight="1">
      <c r="B26" s="12" t="s">
        <v>251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2026-03-05T03:58:45Z</dcterms:created>
  <dc:creator>openpyxl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